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EUD\Auction\Web-page\"/>
    </mc:Choice>
  </mc:AlternateContent>
  <bookViews>
    <workbookView xWindow="240" yWindow="135" windowWidth="26880" windowHeight="107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K9" i="1" l="1"/>
  <c r="K10" i="1" s="1"/>
  <c r="K11" i="1" s="1"/>
  <c r="K12" i="1" s="1"/>
  <c r="K13" i="1" s="1"/>
  <c r="K14" i="1" s="1"/>
  <c r="H8" i="1" l="1"/>
  <c r="H14" i="1" s="1"/>
  <c r="L14" i="1" s="1"/>
  <c r="P12" i="1"/>
  <c r="H10" i="1" l="1"/>
  <c r="L10" i="1" s="1"/>
  <c r="Q14" i="1"/>
  <c r="J9" i="1"/>
  <c r="J10" i="1" s="1"/>
  <c r="J11" i="1" s="1"/>
  <c r="J12" i="1" s="1"/>
  <c r="J13" i="1" s="1"/>
  <c r="J14" i="1" s="1"/>
  <c r="I9" i="1"/>
  <c r="I10" i="1" s="1"/>
  <c r="I11" i="1" s="1"/>
  <c r="G8" i="1"/>
  <c r="F8" i="1"/>
  <c r="E8" i="1"/>
  <c r="L8" i="1" s="1"/>
  <c r="I12" i="1" l="1"/>
  <c r="I13" i="1" s="1"/>
  <c r="I14" i="1" s="1"/>
  <c r="N11" i="1"/>
  <c r="P8" i="1"/>
  <c r="G13" i="1"/>
  <c r="L13" i="1" s="1"/>
  <c r="P13" i="1" s="1"/>
  <c r="Q13" i="1" s="1"/>
  <c r="P10" i="1"/>
  <c r="Q10" i="1" s="1"/>
  <c r="M8" i="1"/>
  <c r="O11" i="1"/>
  <c r="G9" i="1"/>
  <c r="P9" i="1" s="1"/>
  <c r="F12" i="1"/>
  <c r="L12" i="1" s="1"/>
  <c r="F9" i="1"/>
  <c r="E9" i="1"/>
  <c r="L9" i="1" s="1"/>
  <c r="E11" i="1"/>
  <c r="L11" i="1" s="1"/>
  <c r="P16" i="1" l="1"/>
  <c r="O12" i="1"/>
  <c r="M11" i="1"/>
  <c r="Q11" i="1"/>
  <c r="O8" i="1"/>
  <c r="N8" i="1"/>
  <c r="M9" i="1"/>
  <c r="N9" i="1" s="1"/>
  <c r="N12" i="1"/>
  <c r="Q12" i="1" s="1"/>
  <c r="M16" i="1" l="1"/>
  <c r="N16" i="1"/>
  <c r="Q8" i="1"/>
  <c r="O9" i="1"/>
  <c r="O16" i="1" s="1"/>
  <c r="Q16" i="1" l="1"/>
  <c r="Q9" i="1"/>
</calcChain>
</file>

<file path=xl/comments1.xml><?xml version="1.0" encoding="utf-8"?>
<comments xmlns="http://schemas.openxmlformats.org/spreadsheetml/2006/main">
  <authors>
    <author>Airi Noor</author>
  </authors>
  <commentList>
    <comment ref="A4" authorId="0" shapeId="0">
      <text>
        <r>
          <rPr>
            <sz val="9"/>
            <color indexed="81"/>
            <rFont val="Tahoma"/>
            <family val="2"/>
            <charset val="186"/>
          </rPr>
          <t xml:space="preserve">EU HAR art 23: 
The Credit Limit shall be equal to the amount of the collaterals in place minus any outstanding payment obligation. 
EU HAR art 19: 
Credit Limit has to be always greater or equal to zero. </t>
        </r>
      </text>
    </comment>
    <comment ref="I7" authorId="0" shapeId="0">
      <text>
        <r>
          <rPr>
            <sz val="9"/>
            <color indexed="81"/>
            <rFont val="Tahoma"/>
            <family val="2"/>
            <charset val="186"/>
          </rPr>
          <t xml:space="preserve">
Redemption price is equal with the NP EE-LV price difference for each hour. Here for the purpose of example the price is fixed for each hour for the first half of the month.</t>
        </r>
      </text>
    </comment>
    <comment ref="J7" authorId="0" shapeId="0">
      <text>
        <r>
          <rPr>
            <sz val="9"/>
            <color indexed="81"/>
            <rFont val="Tahoma"/>
            <family val="2"/>
            <charset val="186"/>
          </rPr>
          <t>Redemption price is equal with the NP EE-LV price difference for each hour. Here for the purpose of example the price is fixed for each hour for the second half of the month.</t>
        </r>
      </text>
    </comment>
    <comment ref="L7" authorId="0" shapeId="0">
      <text>
        <r>
          <rPr>
            <sz val="9"/>
            <color indexed="81"/>
            <rFont val="Tahoma"/>
            <family val="2"/>
            <charset val="186"/>
          </rPr>
          <t>For one month ahead</t>
        </r>
      </text>
    </comment>
    <comment ref="M7" authorId="0" shapeId="0">
      <text>
        <r>
          <rPr>
            <sz val="9"/>
            <color indexed="81"/>
            <rFont val="Tahoma"/>
            <family val="2"/>
            <charset val="186"/>
          </rPr>
          <t>For one month ahead plus an amount due on January</t>
        </r>
      </text>
    </comment>
    <comment ref="N7" authorId="0" shapeId="0">
      <text>
        <r>
          <rPr>
            <sz val="9"/>
            <color indexed="81"/>
            <rFont val="Tahoma"/>
            <family val="2"/>
            <charset val="186"/>
          </rPr>
          <t>For one month ahead plus an amount due on mid January (on 15th January half of the month is already passed and Redemption Price known)</t>
        </r>
      </text>
    </comment>
    <comment ref="O7" authorId="0" shapeId="0">
      <text>
        <r>
          <rPr>
            <sz val="9"/>
            <color indexed="81"/>
            <rFont val="Tahoma"/>
            <family val="2"/>
            <charset val="186"/>
          </rPr>
          <t>Settelemnt for January is set off on the last date of January. Collateral needed until outstanding payment (invoice) paid.</t>
        </r>
      </text>
    </comment>
    <comment ref="P8" authorId="0" shapeId="0">
      <text>
        <r>
          <rPr>
            <sz val="9"/>
            <color indexed="81"/>
            <rFont val="Tahoma"/>
            <family val="2"/>
            <charset val="186"/>
          </rPr>
          <t>Assuming that the January invoice has been paid.</t>
        </r>
      </text>
    </comment>
    <comment ref="P9" authorId="0" shapeId="0">
      <text>
        <r>
          <rPr>
            <sz val="9"/>
            <color indexed="81"/>
            <rFont val="Tahoma"/>
            <family val="2"/>
            <charset val="186"/>
          </rPr>
          <t>Assuming that the January invoice has been paid.</t>
        </r>
      </text>
    </comment>
    <comment ref="P11" authorId="0" shapeId="0">
      <text>
        <r>
          <rPr>
            <sz val="9"/>
            <color indexed="81"/>
            <rFont val="Tahoma"/>
            <family val="2"/>
            <charset val="186"/>
          </rPr>
          <t>Assuming that the January invoice has been paid.</t>
        </r>
      </text>
    </comment>
  </commentList>
</comments>
</file>

<file path=xl/sharedStrings.xml><?xml version="1.0" encoding="utf-8"?>
<sst xmlns="http://schemas.openxmlformats.org/spreadsheetml/2006/main" count="59" uniqueCount="32">
  <si>
    <t>Auction Timeframe</t>
  </si>
  <si>
    <t>No</t>
  </si>
  <si>
    <t>Bought  excample capacity</t>
  </si>
  <si>
    <t>-</t>
  </si>
  <si>
    <t>January hours</t>
  </si>
  <si>
    <t>February hours</t>
  </si>
  <si>
    <t>March hours</t>
  </si>
  <si>
    <t>Collateral required on Auction day</t>
  </si>
  <si>
    <t>Collateral required on 1st of January</t>
  </si>
  <si>
    <t>Collateral required on 15th of January</t>
  </si>
  <si>
    <t>Collateral required on 1st of February</t>
  </si>
  <si>
    <t>Max Collateral requied during the period</t>
  </si>
  <si>
    <t>April hours</t>
  </si>
  <si>
    <t>Collateral required on 15th of February</t>
  </si>
  <si>
    <t>Max Collateral needed by Participant for all different Timeframes (sum):</t>
  </si>
  <si>
    <t>PTR-L excample price*</t>
  </si>
  <si>
    <t>* None of the example figures should be taken as price indication by the Auction Platform</t>
  </si>
  <si>
    <t>In accordance  with the Allocation Rules for the allocation of Long Term Transmission Rights (EU HAR) and border specific annex for the border Estonia-Latvia (Regional Annex).</t>
  </si>
  <si>
    <t>Please see also the Chapter 3 in the Allocation Rules for the allocation of Long Term Transmission Rights (EU HAR) and Regional Annex.</t>
  </si>
  <si>
    <t xml:space="preserve">Please take notice to the comments added to the cells. By changing the figures in yellow cells based on your company estimations you can easily calculate the needed collateral. </t>
  </si>
  <si>
    <t xml:space="preserve">If the calculated collateral is negative figure, it means that Auction Platform needs to pay to Participant for that period. In this case when calculating the Credit Limit the outstanding payment obligation will increase (+) the Credit Limit for this month products only. </t>
  </si>
  <si>
    <r>
      <rPr>
        <b/>
        <sz val="10"/>
        <color theme="1"/>
        <rFont val="Calibri"/>
        <family val="2"/>
        <charset val="186"/>
        <scheme val="minor"/>
      </rPr>
      <t xml:space="preserve">In case of questions: </t>
    </r>
    <r>
      <rPr>
        <sz val="10"/>
        <color theme="1"/>
        <rFont val="Calibri"/>
        <family val="2"/>
        <charset val="186"/>
        <scheme val="minor"/>
      </rPr>
      <t>valentins.lavrinovics@ast.lv or explicit@ast.lv</t>
    </r>
  </si>
  <si>
    <t>Year 2017</t>
  </si>
  <si>
    <t>Q1 2017</t>
  </si>
  <si>
    <t>Q2 2017</t>
  </si>
  <si>
    <t>January 2017</t>
  </si>
  <si>
    <t>February 2017</t>
  </si>
  <si>
    <t>March 2017</t>
  </si>
  <si>
    <t>April 2017</t>
  </si>
  <si>
    <t>Example  Redemption Price  from 1st to 15th of January*</t>
  </si>
  <si>
    <t>Example  Redemption Price  from 1st to 15th of February*</t>
  </si>
  <si>
    <t>Example  Redemption Price  from 16th to 31st of 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</si>
</sst>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
  </numFmts>
  <fonts count="15" x14ac:knownFonts="1">
    <font>
      <sz val="11"/>
      <color theme="1"/>
      <name val="Calibri"/>
      <family val="2"/>
      <charset val="186"/>
      <scheme val="minor"/>
    </font>
    <font>
      <sz val="9"/>
      <color indexed="81"/>
      <name val="Tahoma"/>
      <family val="2"/>
      <charset val="186"/>
    </font>
    <font>
      <sz val="8"/>
      <color theme="1"/>
      <name val="Calibri"/>
      <family val="2"/>
      <charset val="186"/>
      <scheme val="minor"/>
    </font>
    <font>
      <sz val="8"/>
      <color rgb="FFFF0000"/>
      <name val="Calibri"/>
      <family val="2"/>
      <charset val="186"/>
      <scheme val="minor"/>
    </font>
    <font>
      <b/>
      <sz val="10"/>
      <color theme="1"/>
      <name val="Calibri"/>
      <family val="2"/>
      <charset val="186"/>
      <scheme val="minor"/>
    </font>
    <font>
      <sz val="10"/>
      <color theme="1"/>
      <name val="Calibri"/>
      <family val="2"/>
      <charset val="186"/>
      <scheme val="minor"/>
    </font>
    <font>
      <sz val="10"/>
      <name val="Calibri"/>
      <family val="2"/>
      <charset val="186"/>
      <scheme val="minor"/>
    </font>
    <font>
      <sz val="10"/>
      <color rgb="FFFF0000"/>
      <name val="Calibri"/>
      <family val="2"/>
      <charset val="186"/>
      <scheme val="minor"/>
    </font>
    <font>
      <b/>
      <sz val="10"/>
      <color rgb="FFFF0000"/>
      <name val="Calibri"/>
      <family val="2"/>
      <charset val="186"/>
      <scheme val="minor"/>
    </font>
    <font>
      <b/>
      <sz val="9"/>
      <name val="Calibri"/>
      <family val="2"/>
      <charset val="186"/>
      <scheme val="minor"/>
    </font>
    <font>
      <sz val="9"/>
      <name val="Calibri"/>
      <family val="2"/>
      <charset val="186"/>
      <scheme val="minor"/>
    </font>
    <font>
      <b/>
      <sz val="9"/>
      <color theme="1"/>
      <name val="Calibri"/>
      <family val="2"/>
      <charset val="186"/>
      <scheme val="minor"/>
    </font>
    <font>
      <sz val="9"/>
      <color theme="1"/>
      <name val="Calibri"/>
      <family val="2"/>
      <charset val="186"/>
      <scheme val="minor"/>
    </font>
    <font>
      <b/>
      <sz val="8"/>
      <color theme="1"/>
      <name val="Calibri"/>
      <family val="2"/>
      <charset val="186"/>
      <scheme val="minor"/>
    </font>
    <font>
      <b/>
      <sz val="8"/>
      <color rgb="FFFF0000"/>
      <name val="Calibri"/>
      <family val="2"/>
      <charset val="186"/>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33">
    <xf numFmtId="0" fontId="0" fillId="0" borderId="0" xfId="0"/>
    <xf numFmtId="0" fontId="0" fillId="0" borderId="0" xfId="0" applyAlignment="1">
      <alignment horizontal="center"/>
    </xf>
    <xf numFmtId="0" fontId="5" fillId="0" borderId="0" xfId="0" applyFont="1" applyAlignment="1">
      <alignment horizontal="center"/>
    </xf>
    <xf numFmtId="0" fontId="5" fillId="0" borderId="0" xfId="0" applyFont="1"/>
    <xf numFmtId="0" fontId="5" fillId="0" borderId="0" xfId="0" applyFont="1" applyAlignment="1">
      <alignment horizontal="center" vertical="center"/>
    </xf>
    <xf numFmtId="0" fontId="7" fillId="0" borderId="0" xfId="0" applyFont="1" applyAlignment="1">
      <alignment horizontal="center" vertical="center"/>
    </xf>
    <xf numFmtId="164" fontId="8" fillId="0" borderId="0" xfId="0" applyNumberFormat="1" applyFont="1" applyAlignment="1">
      <alignment horizontal="right" vertical="center"/>
    </xf>
    <xf numFmtId="0" fontId="9" fillId="3"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2" fontId="10" fillId="4"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6" fillId="0" borderId="0" xfId="0" applyFont="1" applyAlignment="1">
      <alignment vertical="center"/>
    </xf>
    <xf numFmtId="0" fontId="11" fillId="0" borderId="0" xfId="0" applyFont="1" applyAlignment="1">
      <alignment wrapText="1"/>
    </xf>
    <xf numFmtId="164" fontId="2" fillId="0" borderId="1" xfId="0" applyNumberFormat="1" applyFont="1" applyBorder="1" applyAlignment="1">
      <alignment horizontal="center" vertical="center"/>
    </xf>
    <xf numFmtId="164" fontId="13" fillId="2" borderId="1" xfId="0" applyNumberFormat="1" applyFont="1" applyFill="1" applyBorder="1" applyAlignment="1">
      <alignment horizontal="center" vertical="center"/>
    </xf>
    <xf numFmtId="164" fontId="2" fillId="0" borderId="3" xfId="0" applyNumberFormat="1" applyFont="1" applyBorder="1" applyAlignment="1">
      <alignment horizontal="center" vertical="center"/>
    </xf>
    <xf numFmtId="164" fontId="13" fillId="2" borderId="3" xfId="0" applyNumberFormat="1" applyFont="1" applyFill="1" applyBorder="1" applyAlignment="1">
      <alignment horizontal="center" vertical="center"/>
    </xf>
    <xf numFmtId="164" fontId="2" fillId="0" borderId="0" xfId="0" applyNumberFormat="1" applyFont="1" applyBorder="1" applyAlignment="1">
      <alignment horizontal="center" vertical="center"/>
    </xf>
    <xf numFmtId="164" fontId="13" fillId="0" borderId="0" xfId="0" applyNumberFormat="1" applyFont="1" applyFill="1" applyBorder="1" applyAlignment="1">
      <alignment horizontal="center" vertical="center"/>
    </xf>
    <xf numFmtId="164" fontId="3" fillId="0" borderId="0" xfId="0" applyNumberFormat="1" applyFont="1" applyAlignment="1">
      <alignment horizontal="center" vertical="center"/>
    </xf>
    <xf numFmtId="164" fontId="14" fillId="2" borderId="2"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165"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2" fontId="10" fillId="0" borderId="0" xfId="0" applyNumberFormat="1" applyFont="1" applyFill="1" applyBorder="1" applyAlignment="1">
      <alignment horizontal="center" vertical="center"/>
    </xf>
    <xf numFmtId="0" fontId="12" fillId="0" borderId="0" xfId="0" applyFont="1" applyAlignment="1">
      <alignment horizontal="center" vertical="center"/>
    </xf>
    <xf numFmtId="49" fontId="11" fillId="2" borderId="1" xfId="0" applyNumberFormat="1" applyFont="1" applyFill="1" applyBorder="1" applyAlignment="1">
      <alignment horizontal="left" vertical="center"/>
    </xf>
    <xf numFmtId="0" fontId="5" fillId="0" borderId="0" xfId="0" applyFont="1" applyAlignment="1">
      <alignment horizontal="left" wrapText="1"/>
    </xf>
    <xf numFmtId="0" fontId="4" fillId="0" borderId="0" xfId="0" applyFont="1" applyAlignment="1">
      <alignment horizontal="left" wrapText="1"/>
    </xf>
    <xf numFmtId="0" fontId="5" fillId="0" borderId="0" xfId="0" applyFont="1" applyAlignment="1">
      <alignment horizontal="righ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22"/>
  <sheetViews>
    <sheetView showGridLines="0" tabSelected="1" view="pageLayout" zoomScaleNormal="100" workbookViewId="0">
      <selection sqref="A1:I2"/>
    </sheetView>
  </sheetViews>
  <sheetFormatPr defaultRowHeight="15" x14ac:dyDescent="0.25"/>
  <cols>
    <col min="1" max="1" width="2.85546875" customWidth="1"/>
    <col min="2" max="2" width="10.5703125" customWidth="1"/>
    <col min="3" max="4" width="7.7109375" style="1" customWidth="1"/>
    <col min="5" max="6" width="7" style="1" customWidth="1"/>
    <col min="7" max="7" width="5.5703125" style="1" customWidth="1"/>
    <col min="8" max="8" width="5.85546875" style="1" customWidth="1"/>
    <col min="9" max="11" width="10.28515625" style="1" customWidth="1"/>
    <col min="12" max="17" width="9.5703125" customWidth="1"/>
  </cols>
  <sheetData>
    <row r="1" spans="1:17" ht="4.5" customHeight="1" x14ac:dyDescent="0.25">
      <c r="A1" s="30"/>
      <c r="B1" s="30"/>
      <c r="C1" s="30"/>
      <c r="D1" s="30"/>
      <c r="E1" s="30"/>
      <c r="F1" s="30"/>
      <c r="G1" s="30"/>
      <c r="H1" s="30"/>
      <c r="I1" s="30"/>
      <c r="J1" s="2"/>
      <c r="K1" s="2"/>
      <c r="L1" s="3"/>
      <c r="M1" s="3"/>
      <c r="N1" s="3"/>
      <c r="O1" s="3"/>
      <c r="P1" s="3"/>
      <c r="Q1" s="3"/>
    </row>
    <row r="2" spans="1:17" ht="27" customHeight="1" x14ac:dyDescent="0.25">
      <c r="A2" s="30"/>
      <c r="B2" s="30"/>
      <c r="C2" s="30"/>
      <c r="D2" s="30"/>
      <c r="E2" s="30"/>
      <c r="F2" s="30"/>
      <c r="G2" s="30"/>
      <c r="H2" s="30"/>
      <c r="I2" s="30"/>
      <c r="J2" s="2"/>
      <c r="K2" s="32" t="s">
        <v>17</v>
      </c>
      <c r="L2" s="32"/>
      <c r="M2" s="32"/>
      <c r="N2" s="32"/>
      <c r="O2" s="32"/>
      <c r="P2" s="32"/>
      <c r="Q2" s="32"/>
    </row>
    <row r="3" spans="1:17" ht="41.25" customHeight="1" x14ac:dyDescent="0.25">
      <c r="A3" s="31" t="s">
        <v>19</v>
      </c>
      <c r="B3" s="31"/>
      <c r="C3" s="31"/>
      <c r="D3" s="31"/>
      <c r="E3" s="31"/>
      <c r="F3" s="31"/>
      <c r="G3" s="31"/>
      <c r="H3" s="31"/>
      <c r="I3" s="31"/>
      <c r="J3" s="2"/>
      <c r="K3" s="2"/>
      <c r="L3" s="3"/>
      <c r="M3" s="3"/>
      <c r="N3" s="3"/>
      <c r="O3" s="3"/>
      <c r="P3" s="3"/>
      <c r="Q3" s="3"/>
    </row>
    <row r="4" spans="1:17" ht="50.25" customHeight="1" x14ac:dyDescent="0.25">
      <c r="A4" s="31" t="s">
        <v>20</v>
      </c>
      <c r="B4" s="31"/>
      <c r="C4" s="31"/>
      <c r="D4" s="31"/>
      <c r="E4" s="31"/>
      <c r="F4" s="31"/>
      <c r="G4" s="31"/>
      <c r="H4" s="31"/>
      <c r="I4" s="31"/>
      <c r="J4" s="2"/>
      <c r="K4" s="2"/>
      <c r="L4" s="3"/>
      <c r="M4" s="3"/>
      <c r="N4" s="3"/>
      <c r="O4" s="3"/>
      <c r="P4" s="3"/>
      <c r="Q4" s="3"/>
    </row>
    <row r="5" spans="1:17" ht="41.25" customHeight="1" x14ac:dyDescent="0.25">
      <c r="A5" s="31" t="s">
        <v>18</v>
      </c>
      <c r="B5" s="31"/>
      <c r="C5" s="31"/>
      <c r="D5" s="31"/>
      <c r="E5" s="31"/>
      <c r="F5" s="31"/>
      <c r="G5" s="31"/>
      <c r="H5" s="31"/>
      <c r="I5" s="31"/>
      <c r="J5" s="2"/>
      <c r="K5" s="2"/>
      <c r="L5" s="3"/>
      <c r="M5" s="3"/>
      <c r="N5" s="3"/>
      <c r="O5" s="3"/>
      <c r="P5" s="3"/>
      <c r="Q5" s="3"/>
    </row>
    <row r="6" spans="1:17" ht="34.5" customHeight="1" x14ac:dyDescent="0.25">
      <c r="A6" s="12" t="s">
        <v>16</v>
      </c>
      <c r="B6" s="3"/>
      <c r="C6" s="2"/>
      <c r="D6" s="2"/>
      <c r="E6" s="2"/>
      <c r="F6" s="2"/>
      <c r="G6" s="2"/>
      <c r="H6" s="2"/>
      <c r="I6" s="2"/>
      <c r="J6" s="2"/>
      <c r="K6" s="2"/>
      <c r="L6" s="3"/>
      <c r="M6" s="3"/>
      <c r="N6" s="3"/>
      <c r="O6" s="3"/>
      <c r="P6" s="3"/>
      <c r="Q6" s="3"/>
    </row>
    <row r="7" spans="1:17" s="13" customFormat="1" ht="60" x14ac:dyDescent="0.2">
      <c r="A7" s="11" t="s">
        <v>1</v>
      </c>
      <c r="B7" s="11" t="s">
        <v>0</v>
      </c>
      <c r="C7" s="7" t="s">
        <v>2</v>
      </c>
      <c r="D7" s="7" t="s">
        <v>15</v>
      </c>
      <c r="E7" s="7" t="s">
        <v>4</v>
      </c>
      <c r="F7" s="7" t="s">
        <v>5</v>
      </c>
      <c r="G7" s="7" t="s">
        <v>6</v>
      </c>
      <c r="H7" s="7" t="s">
        <v>12</v>
      </c>
      <c r="I7" s="7" t="s">
        <v>29</v>
      </c>
      <c r="J7" s="7" t="s">
        <v>31</v>
      </c>
      <c r="K7" s="7" t="s">
        <v>30</v>
      </c>
      <c r="L7" s="11" t="s">
        <v>7</v>
      </c>
      <c r="M7" s="11" t="s">
        <v>8</v>
      </c>
      <c r="N7" s="11" t="s">
        <v>9</v>
      </c>
      <c r="O7" s="11" t="s">
        <v>10</v>
      </c>
      <c r="P7" s="11" t="s">
        <v>13</v>
      </c>
      <c r="Q7" s="11" t="s">
        <v>11</v>
      </c>
    </row>
    <row r="8" spans="1:17" x14ac:dyDescent="0.25">
      <c r="A8" s="22">
        <v>1</v>
      </c>
      <c r="B8" s="29" t="s">
        <v>22</v>
      </c>
      <c r="C8" s="8">
        <v>30</v>
      </c>
      <c r="D8" s="8">
        <v>10</v>
      </c>
      <c r="E8" s="9">
        <f>31*24</f>
        <v>744</v>
      </c>
      <c r="F8" s="9">
        <f>29*24</f>
        <v>696</v>
      </c>
      <c r="G8" s="9">
        <f>31*24</f>
        <v>744</v>
      </c>
      <c r="H8" s="9">
        <f>24*30</f>
        <v>720</v>
      </c>
      <c r="I8" s="10">
        <v>5</v>
      </c>
      <c r="J8" s="10">
        <v>7</v>
      </c>
      <c r="K8" s="10">
        <v>6.25</v>
      </c>
      <c r="L8" s="14">
        <f>E8*D8*C8</f>
        <v>223200</v>
      </c>
      <c r="M8" s="14">
        <f>(C8*D8*F8)+L8</f>
        <v>432000</v>
      </c>
      <c r="N8" s="14">
        <f>(M8-L8)+(16*24*C8*D8)+(15*24*C8*(D8-I8))</f>
        <v>378000</v>
      </c>
      <c r="O8" s="14">
        <f>(C8*D8*G8)+(M8-L8)+(16*24*C8*(D8-J8))+(15*24*C8*(D8-I8))</f>
        <v>520560</v>
      </c>
      <c r="P8" s="14">
        <f>(C8*D8*G8)+(C8*15*24*(D8-K8))+(C8*D8*14*24)</f>
        <v>364500</v>
      </c>
      <c r="Q8" s="15">
        <f>MAX(L8:P8)</f>
        <v>520560</v>
      </c>
    </row>
    <row r="9" spans="1:17" x14ac:dyDescent="0.25">
      <c r="A9" s="22">
        <v>2</v>
      </c>
      <c r="B9" s="29" t="s">
        <v>23</v>
      </c>
      <c r="C9" s="8">
        <v>25</v>
      </c>
      <c r="D9" s="8">
        <v>5</v>
      </c>
      <c r="E9" s="9">
        <f t="shared" ref="E9:E11" si="0">31*24</f>
        <v>744</v>
      </c>
      <c r="F9" s="9">
        <f t="shared" ref="F9:F12" si="1">29*24</f>
        <v>696</v>
      </c>
      <c r="G9" s="9">
        <f t="shared" ref="G9" si="2">31*24</f>
        <v>744</v>
      </c>
      <c r="H9" s="9" t="s">
        <v>3</v>
      </c>
      <c r="I9" s="10">
        <f>I8</f>
        <v>5</v>
      </c>
      <c r="J9" s="10">
        <f>J8</f>
        <v>7</v>
      </c>
      <c r="K9" s="10">
        <f>K8</f>
        <v>6.25</v>
      </c>
      <c r="L9" s="14">
        <f>E9*D9*C9</f>
        <v>93000</v>
      </c>
      <c r="M9" s="14">
        <f>(C9*D9*F9)+L9</f>
        <v>180000</v>
      </c>
      <c r="N9" s="14">
        <f>(M9-L9)+(16*24*C9*D9)+(15*24*C9*(D9-I9))</f>
        <v>135000</v>
      </c>
      <c r="O9" s="14">
        <f>(C9*D9*G9)+(M9-L9)+(16*24*C9*(D9-J9))+(15*24*C9*(D9-I9))</f>
        <v>160800</v>
      </c>
      <c r="P9" s="14">
        <f>(C9*D9*G9)+(C9*15*24*(D9-K9))+(C9*14*24*D9)</f>
        <v>123750</v>
      </c>
      <c r="Q9" s="15">
        <f t="shared" ref="Q9:Q14" si="3">MAX(L9:P9)</f>
        <v>180000</v>
      </c>
    </row>
    <row r="10" spans="1:17" x14ac:dyDescent="0.25">
      <c r="A10" s="22">
        <v>3</v>
      </c>
      <c r="B10" s="29" t="s">
        <v>24</v>
      </c>
      <c r="C10" s="8">
        <v>8</v>
      </c>
      <c r="D10" s="8">
        <v>12</v>
      </c>
      <c r="E10" s="9" t="s">
        <v>3</v>
      </c>
      <c r="F10" s="9" t="s">
        <v>3</v>
      </c>
      <c r="G10" s="9" t="s">
        <v>3</v>
      </c>
      <c r="H10" s="9">
        <f>H8</f>
        <v>720</v>
      </c>
      <c r="I10" s="10">
        <f t="shared" ref="I10:I14" si="4">I9</f>
        <v>5</v>
      </c>
      <c r="J10" s="10">
        <f t="shared" ref="J10:K14" si="5">J9</f>
        <v>7</v>
      </c>
      <c r="K10" s="10">
        <f t="shared" si="5"/>
        <v>6.25</v>
      </c>
      <c r="L10" s="14">
        <f>H10*D10*C10</f>
        <v>69120</v>
      </c>
      <c r="M10" s="14" t="s">
        <v>3</v>
      </c>
      <c r="N10" s="14" t="s">
        <v>3</v>
      </c>
      <c r="O10" s="14" t="s">
        <v>3</v>
      </c>
      <c r="P10" s="14">
        <f>L10</f>
        <v>69120</v>
      </c>
      <c r="Q10" s="15">
        <f t="shared" si="3"/>
        <v>69120</v>
      </c>
    </row>
    <row r="11" spans="1:17" x14ac:dyDescent="0.25">
      <c r="A11" s="22">
        <v>4</v>
      </c>
      <c r="B11" s="29" t="s">
        <v>25</v>
      </c>
      <c r="C11" s="8">
        <v>5</v>
      </c>
      <c r="D11" s="8">
        <v>4</v>
      </c>
      <c r="E11" s="9">
        <f t="shared" si="0"/>
        <v>744</v>
      </c>
      <c r="F11" s="9" t="s">
        <v>3</v>
      </c>
      <c r="G11" s="9" t="s">
        <v>3</v>
      </c>
      <c r="H11" s="9" t="s">
        <v>3</v>
      </c>
      <c r="I11" s="10">
        <f t="shared" si="4"/>
        <v>5</v>
      </c>
      <c r="J11" s="10">
        <f t="shared" si="5"/>
        <v>7</v>
      </c>
      <c r="K11" s="10">
        <f t="shared" si="5"/>
        <v>6.25</v>
      </c>
      <c r="L11" s="14">
        <f>E11*D11*C11</f>
        <v>14880</v>
      </c>
      <c r="M11" s="14">
        <f>L11</f>
        <v>14880</v>
      </c>
      <c r="N11" s="14">
        <f>(16*24*C11*D11)+(15*24*C11*(D11-I11))</f>
        <v>5880</v>
      </c>
      <c r="O11" s="14">
        <f>(16*24*C11*(D11-J11))+(15*24*C11*(D11-I11))</f>
        <v>-7560</v>
      </c>
      <c r="P11" s="14" t="s">
        <v>3</v>
      </c>
      <c r="Q11" s="15">
        <f t="shared" si="3"/>
        <v>14880</v>
      </c>
    </row>
    <row r="12" spans="1:17" x14ac:dyDescent="0.25">
      <c r="A12" s="22">
        <v>5</v>
      </c>
      <c r="B12" s="29" t="s">
        <v>26</v>
      </c>
      <c r="C12" s="8">
        <v>10</v>
      </c>
      <c r="D12" s="8">
        <v>7</v>
      </c>
      <c r="E12" s="9" t="s">
        <v>3</v>
      </c>
      <c r="F12" s="9">
        <f t="shared" si="1"/>
        <v>696</v>
      </c>
      <c r="G12" s="9" t="s">
        <v>3</v>
      </c>
      <c r="H12" s="9" t="s">
        <v>3</v>
      </c>
      <c r="I12" s="10">
        <f t="shared" si="4"/>
        <v>5</v>
      </c>
      <c r="J12" s="10">
        <f t="shared" si="5"/>
        <v>7</v>
      </c>
      <c r="K12" s="10">
        <f t="shared" si="5"/>
        <v>6.25</v>
      </c>
      <c r="L12" s="14">
        <f>C12*D12*F12</f>
        <v>48720</v>
      </c>
      <c r="M12" s="14" t="s">
        <v>3</v>
      </c>
      <c r="N12" s="14">
        <f>L12</f>
        <v>48720</v>
      </c>
      <c r="O12" s="14">
        <f>L12</f>
        <v>48720</v>
      </c>
      <c r="P12" s="14">
        <f>(C12*24*15*(D12-K12))+(C12*24*14*D12)</f>
        <v>26220</v>
      </c>
      <c r="Q12" s="15">
        <f t="shared" si="3"/>
        <v>48720</v>
      </c>
    </row>
    <row r="13" spans="1:17" x14ac:dyDescent="0.25">
      <c r="A13" s="22">
        <v>6</v>
      </c>
      <c r="B13" s="29" t="s">
        <v>27</v>
      </c>
      <c r="C13" s="8">
        <v>7.5</v>
      </c>
      <c r="D13" s="8">
        <v>9.5</v>
      </c>
      <c r="E13" s="9" t="s">
        <v>3</v>
      </c>
      <c r="F13" s="9" t="s">
        <v>3</v>
      </c>
      <c r="G13" s="9">
        <f>G8</f>
        <v>744</v>
      </c>
      <c r="H13" s="9" t="s">
        <v>3</v>
      </c>
      <c r="I13" s="10">
        <f t="shared" si="4"/>
        <v>5</v>
      </c>
      <c r="J13" s="10">
        <f t="shared" si="5"/>
        <v>7</v>
      </c>
      <c r="K13" s="10">
        <f t="shared" si="5"/>
        <v>6.25</v>
      </c>
      <c r="L13" s="14">
        <f>C13*D13*G13</f>
        <v>53010</v>
      </c>
      <c r="M13" s="14" t="s">
        <v>3</v>
      </c>
      <c r="N13" s="14" t="s">
        <v>3</v>
      </c>
      <c r="O13" s="14" t="s">
        <v>3</v>
      </c>
      <c r="P13" s="14">
        <f>L13</f>
        <v>53010</v>
      </c>
      <c r="Q13" s="15">
        <f t="shared" si="3"/>
        <v>53010</v>
      </c>
    </row>
    <row r="14" spans="1:17" ht="15.75" thickBot="1" x14ac:dyDescent="0.3">
      <c r="A14" s="22">
        <v>7</v>
      </c>
      <c r="B14" s="29" t="s">
        <v>28</v>
      </c>
      <c r="C14" s="8">
        <v>2</v>
      </c>
      <c r="D14" s="8">
        <v>11</v>
      </c>
      <c r="E14" s="9" t="s">
        <v>3</v>
      </c>
      <c r="F14" s="9" t="s">
        <v>3</v>
      </c>
      <c r="G14" s="9" t="s">
        <v>3</v>
      </c>
      <c r="H14" s="9">
        <f>H8</f>
        <v>720</v>
      </c>
      <c r="I14" s="10">
        <f t="shared" si="4"/>
        <v>5</v>
      </c>
      <c r="J14" s="10">
        <f t="shared" si="5"/>
        <v>7</v>
      </c>
      <c r="K14" s="10">
        <f t="shared" si="5"/>
        <v>6.25</v>
      </c>
      <c r="L14" s="16">
        <f>C14*D14*H14</f>
        <v>15840</v>
      </c>
      <c r="M14" s="16" t="s">
        <v>3</v>
      </c>
      <c r="N14" s="16" t="s">
        <v>3</v>
      </c>
      <c r="O14" s="16" t="s">
        <v>3</v>
      </c>
      <c r="P14" s="16" t="s">
        <v>3</v>
      </c>
      <c r="Q14" s="17">
        <f t="shared" si="3"/>
        <v>15840</v>
      </c>
    </row>
    <row r="15" spans="1:17" ht="16.5" thickTop="1" thickBot="1" x14ac:dyDescent="0.3">
      <c r="A15" s="23"/>
      <c r="B15" s="24"/>
      <c r="C15" s="25"/>
      <c r="D15" s="25"/>
      <c r="E15" s="26"/>
      <c r="F15" s="26"/>
      <c r="G15" s="26"/>
      <c r="H15" s="26"/>
      <c r="I15" s="27"/>
      <c r="J15" s="27"/>
      <c r="K15" s="26"/>
      <c r="L15" s="18"/>
      <c r="M15" s="18"/>
      <c r="N15" s="18"/>
      <c r="O15" s="18"/>
      <c r="P15" s="18"/>
      <c r="Q15" s="19"/>
    </row>
    <row r="16" spans="1:17" ht="15.75" thickBot="1" x14ac:dyDescent="0.3">
      <c r="A16" s="28"/>
      <c r="B16" s="28"/>
      <c r="C16" s="28"/>
      <c r="D16" s="28"/>
      <c r="E16" s="28"/>
      <c r="F16" s="28"/>
      <c r="G16" s="28"/>
      <c r="H16" s="4"/>
      <c r="I16" s="4"/>
      <c r="J16" s="5"/>
      <c r="K16" s="5"/>
      <c r="L16" s="6" t="s">
        <v>14</v>
      </c>
      <c r="M16" s="20">
        <f>SUM(M8:M14)</f>
        <v>626880</v>
      </c>
      <c r="N16" s="20">
        <f t="shared" ref="N16:P16" si="6">SUM(N8:N14)</f>
        <v>567600</v>
      </c>
      <c r="O16" s="20">
        <f t="shared" si="6"/>
        <v>722520</v>
      </c>
      <c r="P16" s="20">
        <f t="shared" si="6"/>
        <v>636600</v>
      </c>
      <c r="Q16" s="21">
        <f>MAX(L16:P16)</f>
        <v>722520</v>
      </c>
    </row>
    <row r="17" spans="1:17" x14ac:dyDescent="0.25">
      <c r="C17" s="2"/>
      <c r="D17" s="2"/>
      <c r="E17" s="2"/>
      <c r="F17" s="2"/>
      <c r="G17" s="2"/>
      <c r="H17" s="2"/>
      <c r="I17" s="2"/>
      <c r="J17" s="2"/>
      <c r="K17" s="2"/>
      <c r="L17" s="3"/>
      <c r="M17" s="3"/>
      <c r="N17" s="3"/>
      <c r="O17" s="3"/>
      <c r="P17" s="3"/>
      <c r="Q17" s="3"/>
    </row>
    <row r="18" spans="1:17" x14ac:dyDescent="0.25">
      <c r="A18" s="3"/>
      <c r="B18" s="3"/>
      <c r="C18" s="2"/>
      <c r="D18" s="2"/>
      <c r="E18" s="2"/>
      <c r="F18" s="2"/>
      <c r="G18" s="2"/>
      <c r="H18" s="2"/>
      <c r="I18" s="2"/>
      <c r="J18" s="2"/>
    </row>
    <row r="19" spans="1:17" x14ac:dyDescent="0.25">
      <c r="A19" s="3"/>
      <c r="B19" s="3"/>
      <c r="C19" s="2"/>
      <c r="D19" s="2"/>
      <c r="E19" s="2"/>
      <c r="F19" s="2"/>
      <c r="G19" s="2"/>
      <c r="H19" s="2"/>
      <c r="I19" s="2"/>
      <c r="J19" s="2"/>
    </row>
    <row r="20" spans="1:17" x14ac:dyDescent="0.25">
      <c r="A20" s="3"/>
      <c r="B20" s="3"/>
      <c r="C20" s="2"/>
      <c r="D20" s="2"/>
      <c r="E20" s="2"/>
      <c r="F20" s="2"/>
      <c r="G20" s="2"/>
      <c r="H20" s="2"/>
      <c r="I20" s="2"/>
      <c r="J20" s="2"/>
    </row>
    <row r="22" spans="1:17" x14ac:dyDescent="0.25">
      <c r="A22" s="3" t="s">
        <v>21</v>
      </c>
    </row>
  </sheetData>
  <mergeCells count="5">
    <mergeCell ref="A1:I2"/>
    <mergeCell ref="A3:I3"/>
    <mergeCell ref="K2:Q2"/>
    <mergeCell ref="A5:I5"/>
    <mergeCell ref="A4:I4"/>
  </mergeCells>
  <pageMargins left="0.17708333333333334" right="0.15625" top="0.75" bottom="0.75" header="0.3" footer="0.3"/>
  <pageSetup paperSize="9" orientation="landscape" r:id="rId1"/>
  <headerFooter>
    <oddHeader>&amp;C&amp;"-,Bold"Excample Collateral Calculation for 2017 PTR-Limited*</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 Noor</dc:creator>
  <cp:lastModifiedBy>Valentīns Lavrinovičs</cp:lastModifiedBy>
  <dcterms:created xsi:type="dcterms:W3CDTF">2015-09-28T08:25:41Z</dcterms:created>
  <dcterms:modified xsi:type="dcterms:W3CDTF">2016-12-15T08:05:17Z</dcterms:modified>
</cp:coreProperties>
</file>